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gogea\Desktop\ANEXE BVC Rectific 22.Dec.2020 final fara semnaturi\Rectificare decembrie\"/>
    </mc:Choice>
  </mc:AlternateContent>
  <xr:revisionPtr revIDLastSave="0" documentId="13_ncr:1_{EBF33E0F-B882-44EF-AA89-8B2268359F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exa 1-TOTAL INFLUENTE" sheetId="8" r:id="rId1"/>
  </sheets>
  <definedNames>
    <definedName name="_xlnm.Print_Titles" localSheetId="0">'Anexa 1-TOTAL INFLUENTE'!$8:$8</definedName>
  </definedNames>
  <calcPr calcId="191029"/>
</workbook>
</file>

<file path=xl/calcChain.xml><?xml version="1.0" encoding="utf-8"?>
<calcChain xmlns="http://schemas.openxmlformats.org/spreadsheetml/2006/main">
  <c r="E54" i="8" l="1"/>
  <c r="E84" i="8"/>
  <c r="E105" i="8" l="1"/>
  <c r="E43" i="8" l="1"/>
  <c r="E9" i="8"/>
  <c r="E48" i="8"/>
  <c r="F50" i="8"/>
  <c r="F51" i="8"/>
  <c r="F52" i="8"/>
  <c r="F49" i="8"/>
  <c r="E49" i="8"/>
  <c r="E98" i="8"/>
  <c r="F15" i="8" l="1"/>
  <c r="F16" i="8"/>
  <c r="F19" i="8"/>
  <c r="E18" i="8" l="1"/>
  <c r="E17" i="8" s="1"/>
  <c r="F11" i="8"/>
  <c r="E11" i="8"/>
  <c r="K24" i="8"/>
  <c r="E82" i="8" l="1"/>
  <c r="E64" i="8"/>
  <c r="E63" i="8" s="1"/>
  <c r="K25" i="8" s="1"/>
  <c r="E55" i="8"/>
  <c r="E88" i="8" l="1"/>
  <c r="E94" i="8" l="1"/>
  <c r="E76" i="8"/>
  <c r="D76" i="8"/>
  <c r="D75" i="8" s="1"/>
  <c r="H69" i="8" l="1"/>
  <c r="D63" i="8" l="1"/>
  <c r="D37" i="8"/>
  <c r="E89" i="8" l="1"/>
  <c r="K31" i="8" l="1"/>
  <c r="K29" i="8"/>
  <c r="K27" i="8"/>
  <c r="K26" i="8"/>
  <c r="K23" i="8"/>
  <c r="K21" i="8"/>
  <c r="E68" i="8" l="1"/>
  <c r="E37" i="8"/>
  <c r="E22" i="8"/>
  <c r="E96" i="8"/>
  <c r="K30" i="8" l="1"/>
  <c r="K22" i="8"/>
  <c r="E75" i="8" l="1"/>
  <c r="F78" i="8"/>
  <c r="F79" i="8" l="1"/>
  <c r="F80" i="8"/>
  <c r="F81" i="8"/>
  <c r="F77" i="8"/>
  <c r="F76" i="8"/>
  <c r="D108" i="8" l="1"/>
  <c r="E61" i="8"/>
  <c r="F65" i="8"/>
  <c r="D61" i="8"/>
  <c r="F18" i="8" l="1"/>
  <c r="E35" i="8"/>
  <c r="F12" i="8" l="1"/>
  <c r="F107" i="8" l="1"/>
  <c r="F95" i="8"/>
  <c r="F90" i="8"/>
  <c r="F91" i="8"/>
  <c r="F92" i="8"/>
  <c r="F42" i="8"/>
  <c r="F24" i="8"/>
  <c r="F25" i="8"/>
  <c r="F26" i="8"/>
  <c r="F27" i="8"/>
  <c r="F28" i="8"/>
  <c r="F29" i="8"/>
  <c r="F84" i="8"/>
  <c r="F85" i="8"/>
  <c r="F86" i="8"/>
  <c r="F99" i="8"/>
  <c r="F100" i="8"/>
  <c r="F101" i="8"/>
  <c r="F102" i="8"/>
  <c r="F103" i="8"/>
  <c r="F97" i="8"/>
  <c r="F93" i="8"/>
  <c r="F56" i="8"/>
  <c r="F57" i="8"/>
  <c r="F58" i="8"/>
  <c r="F59" i="8"/>
  <c r="F60" i="8"/>
  <c r="F45" i="8"/>
  <c r="F46" i="8"/>
  <c r="F47" i="8"/>
  <c r="F48" i="8"/>
  <c r="F53" i="8"/>
  <c r="F33" i="8"/>
  <c r="F34" i="8"/>
  <c r="F36" i="8"/>
  <c r="F64" i="8"/>
  <c r="F66" i="8"/>
  <c r="F67" i="8"/>
  <c r="F69" i="8"/>
  <c r="F70" i="8"/>
  <c r="F71" i="8"/>
  <c r="F72" i="8"/>
  <c r="F73" i="8"/>
  <c r="F74" i="8"/>
  <c r="F89" i="8" l="1"/>
  <c r="E87" i="8"/>
  <c r="D104" i="8"/>
  <c r="E108" i="8"/>
  <c r="F108" i="8" s="1"/>
  <c r="D96" i="8"/>
  <c r="D94" i="8"/>
  <c r="F94" i="8" s="1"/>
  <c r="D87" i="8"/>
  <c r="D82" i="8"/>
  <c r="D55" i="8"/>
  <c r="F55" i="8" s="1"/>
  <c r="D43" i="8"/>
  <c r="F41" i="8"/>
  <c r="D35" i="8"/>
  <c r="F35" i="8" s="1"/>
  <c r="D30" i="8"/>
  <c r="D22" i="8"/>
  <c r="K28" i="8" l="1"/>
  <c r="K32" i="8" s="1"/>
  <c r="F63" i="8"/>
  <c r="D20" i="8"/>
  <c r="E13" i="8" l="1"/>
  <c r="F14" i="8"/>
  <c r="F13" i="8" l="1"/>
  <c r="F105" i="8" l="1"/>
  <c r="F62" i="8"/>
  <c r="E104" i="8"/>
  <c r="F17" i="8" l="1"/>
  <c r="F9" i="8"/>
  <c r="F39" i="8"/>
  <c r="F40" i="8"/>
  <c r="F38" i="8"/>
  <c r="F32" i="8"/>
  <c r="F23" i="8"/>
  <c r="F98" i="8"/>
  <c r="F96" i="8"/>
  <c r="F22" i="8" l="1"/>
  <c r="E30" i="8"/>
  <c r="F112" i="8"/>
  <c r="F111" i="8"/>
  <c r="F110" i="8"/>
  <c r="F109" i="8"/>
  <c r="F106" i="8"/>
  <c r="F104" i="8"/>
  <c r="F88" i="8"/>
  <c r="F87" i="8"/>
  <c r="F83" i="8"/>
  <c r="F61" i="8"/>
  <c r="F54" i="8"/>
  <c r="F44" i="8"/>
  <c r="F43" i="8"/>
  <c r="F37" i="8"/>
  <c r="F31" i="8"/>
  <c r="F30" i="8" l="1"/>
  <c r="E20" i="8"/>
  <c r="F68" i="8"/>
  <c r="F75" i="8"/>
  <c r="K35" i="8" l="1"/>
  <c r="L19" i="8"/>
  <c r="F82" i="8"/>
  <c r="F20" i="8" l="1"/>
  <c r="F114" i="8" s="1"/>
</calcChain>
</file>

<file path=xl/sharedStrings.xml><?xml version="1.0" encoding="utf-8"?>
<sst xmlns="http://schemas.openxmlformats.org/spreadsheetml/2006/main" count="137" uniqueCount="87">
  <si>
    <t>MUNICIPIUL BUZAU</t>
  </si>
  <si>
    <t>ANEXA NR.1</t>
  </si>
  <si>
    <t>a Consiliului Local al Municipiului Buzau</t>
  </si>
  <si>
    <t>BUGET LOCAL</t>
  </si>
  <si>
    <t>PE ANUL 2020</t>
  </si>
  <si>
    <t>Nr. crt.</t>
  </si>
  <si>
    <t>Denumire indicator</t>
  </si>
  <si>
    <t>Cod indicator</t>
  </si>
  <si>
    <t>A</t>
  </si>
  <si>
    <t>VENITURI, total din care:</t>
  </si>
  <si>
    <t>B</t>
  </si>
  <si>
    <t>CHELTUIELI, total din care:</t>
  </si>
  <si>
    <t>mii lei</t>
  </si>
  <si>
    <t>Deficit</t>
  </si>
  <si>
    <t>Capitolul AUTORITATI EXECUTIVE, din care:</t>
  </si>
  <si>
    <t>Capitolul INVATAMANT, din care:</t>
  </si>
  <si>
    <t xml:space="preserve">Capitolul TRANPORTURI, din care: </t>
  </si>
  <si>
    <t>Active nefinanciare</t>
  </si>
  <si>
    <t>Capitolul LOCUINTE,SERVICII SI DEZVOLTARE PUBLICA din care:</t>
  </si>
  <si>
    <t>Capitolul PROTECTIA MEDIULUI, din care:</t>
  </si>
  <si>
    <t>Capitolul COMBUSTIBILI SI ENERGIE, din care:</t>
  </si>
  <si>
    <t>58.01.03</t>
  </si>
  <si>
    <t>58.01.01</t>
  </si>
  <si>
    <t>58.01.02</t>
  </si>
  <si>
    <t>Programe din Fondul European de Dezvoltare Regionala (FEDR), din care:</t>
  </si>
  <si>
    <t>Finantare nationala</t>
  </si>
  <si>
    <t>Cheltuieli neeligibile</t>
  </si>
  <si>
    <t>Bunuri si servicii</t>
  </si>
  <si>
    <t>Capitolul  ORDINE PUBLICA SI SIGURANTA NATIONALA, din care:</t>
  </si>
  <si>
    <t>Capitolul ALTE SERVICII PUBLICE GENERALE, din care:</t>
  </si>
  <si>
    <t>Subventii pentru acoperirea diferentelor de pret si tarif</t>
  </si>
  <si>
    <t>Cheltuieli de personal</t>
  </si>
  <si>
    <t>Capitolul CULTURA, RECREERE si RELIGIE, din care:</t>
  </si>
  <si>
    <t>Capitolul  ASIGURARI si ASISTENTA SOCIALA, total, din care:</t>
  </si>
  <si>
    <t>Directia de Asistenta Sociala, total, din care:</t>
  </si>
  <si>
    <t>Alte cheltuieli (Sume aferente persoanelor cu handicap)</t>
  </si>
  <si>
    <t>Sume primite de la UE/ alti donatori, total din care:</t>
  </si>
  <si>
    <t>Venituri din valorificarea unor bunuri, din care:</t>
  </si>
  <si>
    <t>Venituri din vanzarea unor bunuri apartinand domeniului privat al statului sau al unitatilor administrativ teritoriale</t>
  </si>
  <si>
    <t>39.02.07</t>
  </si>
  <si>
    <t>Program actualizat 2020</t>
  </si>
  <si>
    <t>Program rectificat</t>
  </si>
  <si>
    <t>Transferuri curente către instituţii publice, din care:</t>
  </si>
  <si>
    <t>Sport Club Municipal Gloria Buzau</t>
  </si>
  <si>
    <t>Finantare externa nerambursabila</t>
  </si>
  <si>
    <t>Ajutoare sociale</t>
  </si>
  <si>
    <t>Rambursari de credite</t>
  </si>
  <si>
    <t>Plati efectuate  in anii precedenti</t>
  </si>
  <si>
    <t>Tranzactii privind datoria publica si imprumuturi</t>
  </si>
  <si>
    <t>Dobanzi</t>
  </si>
  <si>
    <t>Transferuri curente către instituţii publice,</t>
  </si>
  <si>
    <t>Alte transferuri</t>
  </si>
  <si>
    <t>Asistenta sociala</t>
  </si>
  <si>
    <t>Alte cheltuieli</t>
  </si>
  <si>
    <t>Capitolul SANATATE, din care:</t>
  </si>
  <si>
    <t>Active financiare</t>
  </si>
  <si>
    <t>Capitolul ACTIUNI GENERALE, ECONOMICE</t>
  </si>
  <si>
    <t>Asociatii si fundatii</t>
  </si>
  <si>
    <t xml:space="preserve">Alte cheltuieli </t>
  </si>
  <si>
    <t>Transferuri interne</t>
  </si>
  <si>
    <t>Sume defalcate din taxa pe valoare adaugata</t>
  </si>
  <si>
    <t>48.02.02</t>
  </si>
  <si>
    <t>Fondul Social European(FSE), din care:</t>
  </si>
  <si>
    <t>Centrul Cultural " Al.Marghiloman"</t>
  </si>
  <si>
    <t>Cheltuieli de personal, din care:</t>
  </si>
  <si>
    <t xml:space="preserve">             -salarii asistenti personali</t>
  </si>
  <si>
    <t xml:space="preserve">             -salarii DAS</t>
  </si>
  <si>
    <t>Sume defalcate din taxa pe valoarea adaugata pentru echilibrarea bugetelor locale</t>
  </si>
  <si>
    <t>11.02.06</t>
  </si>
  <si>
    <t>48.02.02.03</t>
  </si>
  <si>
    <t>Prefinantare</t>
  </si>
  <si>
    <t>Influente (+/-)</t>
  </si>
  <si>
    <t>dc -372 inv</t>
  </si>
  <si>
    <t>Atentie! 91</t>
  </si>
  <si>
    <t>Programe din Fondul European de Dezvoltare Regionala (FEDR)</t>
  </si>
  <si>
    <t>Subventii de la bugetul de stat, din care:</t>
  </si>
  <si>
    <t>42.02</t>
  </si>
  <si>
    <t>42.02.69</t>
  </si>
  <si>
    <t>Subventii din bugetul de stat catre bugetele locale necesare sustinerii derularii proiectelor finantate din fonduri externe nerambursabile(FEN)</t>
  </si>
  <si>
    <t>58.02</t>
  </si>
  <si>
    <t>58.02.01</t>
  </si>
  <si>
    <t>58.02.02</t>
  </si>
  <si>
    <t>58.02.03</t>
  </si>
  <si>
    <t>4,1,1</t>
  </si>
  <si>
    <t>Program din Fondul Social European (FSE) din care:</t>
  </si>
  <si>
    <t>Programe din Fondul European de Dezvoltare Regionala (FEDR) din care:</t>
  </si>
  <si>
    <t xml:space="preserve">la Hotararea nr.  269       din   22 decembrie  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</si>
</sst>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" fillId="0" borderId="2" xfId="2" applyFont="1" applyFill="1" applyBorder="1" applyAlignment="1">
      <alignment horizontal="left" vertical="top" wrapText="1"/>
    </xf>
    <xf numFmtId="0" fontId="8" fillId="0" borderId="0" xfId="0" applyFont="1" applyFill="1"/>
    <xf numFmtId="0" fontId="8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7" fillId="0" borderId="1" xfId="1" applyNumberFormat="1" applyFont="1" applyFill="1" applyBorder="1"/>
    <xf numFmtId="4" fontId="2" fillId="0" borderId="1" xfId="1" applyNumberFormat="1" applyFont="1" applyFill="1" applyBorder="1"/>
    <xf numFmtId="4" fontId="2" fillId="0" borderId="1" xfId="0" applyNumberFormat="1" applyFont="1" applyFill="1" applyBorder="1" applyAlignment="1">
      <alignment horizontal="left" vertical="top" wrapText="1"/>
    </xf>
    <xf numFmtId="4" fontId="8" fillId="0" borderId="0" xfId="0" applyNumberFormat="1" applyFont="1" applyFill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vertical="center"/>
    </xf>
    <xf numFmtId="4" fontId="7" fillId="0" borderId="1" xfId="1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4" fontId="2" fillId="0" borderId="0" xfId="0" applyNumberFormat="1" applyFont="1" applyFill="1"/>
    <xf numFmtId="0" fontId="9" fillId="0" borderId="1" xfId="0" applyFont="1" applyFill="1" applyBorder="1"/>
    <xf numFmtId="3" fontId="2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2" fontId="2" fillId="0" borderId="0" xfId="0" applyNumberFormat="1" applyFont="1" applyFill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3" fontId="10" fillId="0" borderId="0" xfId="0" applyNumberFormat="1" applyFont="1" applyFill="1"/>
    <xf numFmtId="4" fontId="10" fillId="0" borderId="0" xfId="0" applyNumberFormat="1" applyFont="1" applyFill="1"/>
    <xf numFmtId="0" fontId="10" fillId="0" borderId="0" xfId="0" applyFont="1" applyFill="1"/>
    <xf numFmtId="4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0" borderId="0" xfId="0" applyFont="1" applyFill="1" applyBorder="1"/>
    <xf numFmtId="2" fontId="2" fillId="0" borderId="1" xfId="0" applyNumberFormat="1" applyFont="1" applyFill="1" applyBorder="1" applyAlignment="1">
      <alignment vertical="top" wrapText="1"/>
    </xf>
    <xf numFmtId="165" fontId="2" fillId="0" borderId="1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165" fontId="2" fillId="0" borderId="1" xfId="1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1" applyNumberFormat="1" applyFont="1" applyFill="1" applyBorder="1"/>
    <xf numFmtId="165" fontId="2" fillId="0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/>
    <xf numFmtId="0" fontId="8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9" fillId="0" borderId="1" xfId="0" applyNumberFormat="1" applyFont="1" applyFill="1" applyBorder="1" applyAlignment="1">
      <alignment horizontal="left" vertical="top" wrapText="1"/>
    </xf>
    <xf numFmtId="4" fontId="9" fillId="0" borderId="1" xfId="1" applyNumberFormat="1" applyFont="1" applyFill="1" applyBorder="1"/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"/>
  <sheetViews>
    <sheetView tabSelected="1" topLeftCell="A96" workbookViewId="0">
      <selection activeCell="E130" sqref="E130"/>
    </sheetView>
  </sheetViews>
  <sheetFormatPr defaultRowHeight="15" x14ac:dyDescent="0.25"/>
  <cols>
    <col min="1" max="1" width="4.42578125" style="63" customWidth="1"/>
    <col min="2" max="2" width="47.85546875" style="66" customWidth="1"/>
    <col min="3" max="3" width="11.7109375" style="65" customWidth="1"/>
    <col min="4" max="4" width="11" style="66" customWidth="1"/>
    <col min="5" max="5" width="9.7109375" style="66" customWidth="1"/>
    <col min="6" max="6" width="11.85546875" style="66" customWidth="1"/>
    <col min="7" max="7" width="10.140625" style="66" hidden="1" customWidth="1"/>
    <col min="8" max="8" width="11.42578125" style="66" hidden="1" customWidth="1"/>
    <col min="9" max="9" width="7.140625" style="66" hidden="1" customWidth="1"/>
    <col min="10" max="10" width="2.85546875" style="66" hidden="1" customWidth="1"/>
    <col min="11" max="11" width="11.28515625" style="66" hidden="1" customWidth="1"/>
    <col min="12" max="12" width="0" style="66" hidden="1" customWidth="1"/>
    <col min="13" max="13" width="9.140625" style="66"/>
    <col min="14" max="14" width="9.7109375" style="66" bestFit="1" customWidth="1"/>
    <col min="15" max="16384" width="9.140625" style="66"/>
  </cols>
  <sheetData>
    <row r="1" spans="1:12" s="7" customFormat="1" ht="14.25" x14ac:dyDescent="0.2">
      <c r="A1" s="77" t="s">
        <v>0</v>
      </c>
      <c r="B1" s="77"/>
      <c r="C1" s="75" t="s">
        <v>1</v>
      </c>
      <c r="D1" s="75"/>
      <c r="E1" s="75"/>
      <c r="F1" s="75"/>
      <c r="G1" s="8"/>
      <c r="H1" s="8"/>
    </row>
    <row r="2" spans="1:12" s="7" customFormat="1" ht="14.25" x14ac:dyDescent="0.2">
      <c r="A2" s="9"/>
      <c r="B2" s="10"/>
      <c r="C2" s="75" t="s">
        <v>86</v>
      </c>
      <c r="D2" s="75"/>
      <c r="E2" s="75"/>
      <c r="F2" s="75"/>
      <c r="G2" s="8"/>
      <c r="H2" s="8"/>
      <c r="I2" s="8"/>
    </row>
    <row r="3" spans="1:12" s="7" customFormat="1" ht="14.25" x14ac:dyDescent="0.2">
      <c r="A3" s="9"/>
      <c r="B3" s="10"/>
      <c r="C3" s="75" t="s">
        <v>2</v>
      </c>
      <c r="D3" s="75"/>
      <c r="E3" s="75"/>
      <c r="F3" s="75"/>
      <c r="G3" s="8"/>
      <c r="H3" s="8"/>
      <c r="I3" s="8"/>
    </row>
    <row r="4" spans="1:12" s="7" customFormat="1" ht="14.25" x14ac:dyDescent="0.2">
      <c r="A4" s="9"/>
      <c r="B4" s="10"/>
      <c r="C4" s="11"/>
      <c r="D4" s="10"/>
      <c r="E4" s="10"/>
      <c r="F4" s="10"/>
    </row>
    <row r="5" spans="1:12" s="7" customFormat="1" ht="14.25" x14ac:dyDescent="0.2">
      <c r="A5" s="74" t="s">
        <v>3</v>
      </c>
      <c r="B5" s="74"/>
      <c r="C5" s="74"/>
      <c r="D5" s="74"/>
      <c r="E5" s="74"/>
      <c r="F5" s="74"/>
      <c r="G5" s="8"/>
      <c r="H5" s="8"/>
      <c r="I5" s="8"/>
    </row>
    <row r="6" spans="1:12" s="7" customFormat="1" ht="14.25" x14ac:dyDescent="0.2">
      <c r="A6" s="74" t="s">
        <v>4</v>
      </c>
      <c r="B6" s="74"/>
      <c r="C6" s="74"/>
      <c r="D6" s="74"/>
      <c r="E6" s="74"/>
      <c r="F6" s="74"/>
      <c r="G6" s="8"/>
      <c r="H6" s="8"/>
      <c r="I6" s="8"/>
    </row>
    <row r="7" spans="1:12" s="7" customFormat="1" ht="14.25" x14ac:dyDescent="0.2">
      <c r="A7" s="9"/>
      <c r="B7" s="10"/>
      <c r="C7" s="11"/>
      <c r="D7" s="10"/>
      <c r="E7" s="10"/>
      <c r="F7" s="10" t="s">
        <v>12</v>
      </c>
    </row>
    <row r="8" spans="1:12" s="7" customFormat="1" ht="38.25" x14ac:dyDescent="0.2">
      <c r="A8" s="12" t="s">
        <v>5</v>
      </c>
      <c r="B8" s="12" t="s">
        <v>6</v>
      </c>
      <c r="C8" s="12" t="s">
        <v>7</v>
      </c>
      <c r="D8" s="12" t="s">
        <v>40</v>
      </c>
      <c r="E8" s="12" t="s">
        <v>71</v>
      </c>
      <c r="F8" s="12" t="s">
        <v>41</v>
      </c>
      <c r="G8" s="13"/>
    </row>
    <row r="9" spans="1:12" s="7" customFormat="1" ht="17.25" customHeight="1" x14ac:dyDescent="0.2">
      <c r="A9" s="5" t="s">
        <v>8</v>
      </c>
      <c r="B9" s="5" t="s">
        <v>9</v>
      </c>
      <c r="C9" s="14"/>
      <c r="D9" s="15">
        <v>332108</v>
      </c>
      <c r="E9" s="15">
        <f>E11+E13+E17+E15</f>
        <v>1225</v>
      </c>
      <c r="F9" s="15">
        <f>D9+E9</f>
        <v>333333</v>
      </c>
    </row>
    <row r="10" spans="1:12" s="7" customFormat="1" ht="14.25" customHeight="1" x14ac:dyDescent="0.2">
      <c r="A10" s="5"/>
      <c r="B10" s="5"/>
      <c r="C10" s="14"/>
      <c r="D10" s="15"/>
      <c r="E10" s="15"/>
      <c r="F10" s="15"/>
    </row>
    <row r="11" spans="1:12" s="7" customFormat="1" ht="17.25" customHeight="1" x14ac:dyDescent="0.2">
      <c r="A11" s="5">
        <v>1</v>
      </c>
      <c r="B11" s="5" t="s">
        <v>60</v>
      </c>
      <c r="C11" s="14">
        <v>11.02</v>
      </c>
      <c r="D11" s="15">
        <v>32768</v>
      </c>
      <c r="E11" s="15">
        <f>E12</f>
        <v>1000</v>
      </c>
      <c r="F11" s="15">
        <f>E11+D11</f>
        <v>33768</v>
      </c>
    </row>
    <row r="12" spans="1:12" s="7" customFormat="1" ht="27.75" customHeight="1" x14ac:dyDescent="0.2">
      <c r="A12" s="5"/>
      <c r="B12" s="6" t="s">
        <v>67</v>
      </c>
      <c r="C12" s="1" t="s">
        <v>68</v>
      </c>
      <c r="D12" s="16">
        <v>0</v>
      </c>
      <c r="E12" s="16">
        <v>1000</v>
      </c>
      <c r="F12" s="16">
        <f t="shared" ref="F12:F17" si="0">D12+E12</f>
        <v>1000</v>
      </c>
    </row>
    <row r="13" spans="1:12" s="7" customFormat="1" ht="17.25" customHeight="1" x14ac:dyDescent="0.2">
      <c r="A13" s="5">
        <v>2</v>
      </c>
      <c r="B13" s="5" t="s">
        <v>37</v>
      </c>
      <c r="C13" s="14">
        <v>39.020000000000003</v>
      </c>
      <c r="D13" s="15">
        <v>51</v>
      </c>
      <c r="E13" s="15">
        <f>E14</f>
        <v>120</v>
      </c>
      <c r="F13" s="15">
        <f t="shared" si="0"/>
        <v>171</v>
      </c>
    </row>
    <row r="14" spans="1:12" s="7" customFormat="1" ht="24.75" customHeight="1" x14ac:dyDescent="0.2">
      <c r="A14" s="5"/>
      <c r="B14" s="17" t="s">
        <v>38</v>
      </c>
      <c r="C14" s="1" t="s">
        <v>39</v>
      </c>
      <c r="D14" s="16">
        <v>42</v>
      </c>
      <c r="E14" s="16">
        <v>120</v>
      </c>
      <c r="F14" s="15">
        <f t="shared" si="0"/>
        <v>162</v>
      </c>
      <c r="L14" s="18"/>
    </row>
    <row r="15" spans="1:12" s="7" customFormat="1" ht="25.5" customHeight="1" x14ac:dyDescent="0.2">
      <c r="A15" s="5">
        <v>3</v>
      </c>
      <c r="B15" s="70" t="s">
        <v>75</v>
      </c>
      <c r="C15" s="21" t="s">
        <v>76</v>
      </c>
      <c r="D15" s="71">
        <v>41859</v>
      </c>
      <c r="E15" s="71">
        <v>14</v>
      </c>
      <c r="F15" s="15">
        <f t="shared" si="0"/>
        <v>41873</v>
      </c>
      <c r="L15" s="18"/>
    </row>
    <row r="16" spans="1:12" s="7" customFormat="1" ht="36" customHeight="1" x14ac:dyDescent="0.2">
      <c r="A16" s="72">
        <v>3.1</v>
      </c>
      <c r="B16" s="17" t="s">
        <v>78</v>
      </c>
      <c r="C16" s="1" t="s">
        <v>77</v>
      </c>
      <c r="D16" s="16">
        <v>8102</v>
      </c>
      <c r="E16" s="16">
        <v>14</v>
      </c>
      <c r="F16" s="15">
        <f t="shared" si="0"/>
        <v>8116</v>
      </c>
      <c r="L16" s="18"/>
    </row>
    <row r="17" spans="1:12" s="7" customFormat="1" ht="24.75" customHeight="1" x14ac:dyDescent="0.2">
      <c r="A17" s="19">
        <v>4</v>
      </c>
      <c r="B17" s="20" t="s">
        <v>36</v>
      </c>
      <c r="C17" s="21">
        <v>48.02</v>
      </c>
      <c r="D17" s="22">
        <v>48365</v>
      </c>
      <c r="E17" s="22">
        <f>E18</f>
        <v>91</v>
      </c>
      <c r="F17" s="23">
        <f t="shared" si="0"/>
        <v>48456</v>
      </c>
    </row>
    <row r="18" spans="1:12" s="7" customFormat="1" ht="18" customHeight="1" x14ac:dyDescent="0.2">
      <c r="A18" s="5">
        <v>4.0999999999999996</v>
      </c>
      <c r="B18" s="73" t="s">
        <v>62</v>
      </c>
      <c r="C18" s="14" t="s">
        <v>61</v>
      </c>
      <c r="D18" s="22">
        <v>4088</v>
      </c>
      <c r="E18" s="2">
        <f>E19</f>
        <v>91</v>
      </c>
      <c r="F18" s="23">
        <f t="shared" ref="F18" si="1">D18+E18</f>
        <v>4179</v>
      </c>
    </row>
    <row r="19" spans="1:12" s="7" customFormat="1" ht="16.5" customHeight="1" x14ac:dyDescent="0.2">
      <c r="A19" s="52" t="s">
        <v>83</v>
      </c>
      <c r="B19" s="33" t="s">
        <v>70</v>
      </c>
      <c r="C19" s="1" t="s">
        <v>69</v>
      </c>
      <c r="D19" s="2">
        <v>0</v>
      </c>
      <c r="E19" s="2">
        <v>91</v>
      </c>
      <c r="F19" s="23">
        <f>E19</f>
        <v>91</v>
      </c>
      <c r="H19" s="7" t="s">
        <v>73</v>
      </c>
      <c r="L19" s="18">
        <f>E20-E9</f>
        <v>0</v>
      </c>
    </row>
    <row r="20" spans="1:12" s="7" customFormat="1" ht="17.25" customHeight="1" x14ac:dyDescent="0.2">
      <c r="A20" s="5" t="s">
        <v>10</v>
      </c>
      <c r="B20" s="5" t="s">
        <v>11</v>
      </c>
      <c r="C20" s="24"/>
      <c r="D20" s="15">
        <f>D22+D30+D35+D37+D43+D55+D61+D68+D82+D87+D94+D96+D104</f>
        <v>344667</v>
      </c>
      <c r="E20" s="15">
        <f>E22+E30+E35+E37+E43+E55+E61+E68+E82+E87+E94+E96+E104</f>
        <v>1224.9999999999995</v>
      </c>
      <c r="F20" s="15">
        <f>F22+F30+F35+F37+F43+F55+F61+F68+F82+F87+F94+F96+F104</f>
        <v>345892</v>
      </c>
      <c r="H20" s="18"/>
      <c r="I20" s="18"/>
      <c r="J20" s="18"/>
      <c r="K20" s="18"/>
    </row>
    <row r="21" spans="1:12" s="7" customFormat="1" ht="13.5" customHeight="1" x14ac:dyDescent="0.2">
      <c r="A21" s="5"/>
      <c r="B21" s="5"/>
      <c r="C21" s="24"/>
      <c r="D21" s="15"/>
      <c r="E21" s="15"/>
      <c r="F21" s="23"/>
      <c r="I21" s="9">
        <v>10</v>
      </c>
      <c r="J21" s="10"/>
      <c r="K21" s="25">
        <f>E23+E31+E38+E56+E69</f>
        <v>-500</v>
      </c>
    </row>
    <row r="22" spans="1:12" s="7" customFormat="1" ht="14.25" x14ac:dyDescent="0.2">
      <c r="A22" s="12">
        <v>1</v>
      </c>
      <c r="B22" s="26" t="s">
        <v>14</v>
      </c>
      <c r="C22" s="21">
        <v>51.02</v>
      </c>
      <c r="D22" s="22">
        <f>D23+D24+D25+D26+D27+D28+D29</f>
        <v>31771</v>
      </c>
      <c r="E22" s="22">
        <f>SUM(E23:E29)</f>
        <v>6.58</v>
      </c>
      <c r="F22" s="22">
        <f>SUM(D22,E22)</f>
        <v>31777.58</v>
      </c>
      <c r="H22" s="18"/>
      <c r="I22" s="27">
        <v>20</v>
      </c>
      <c r="J22" s="10"/>
      <c r="K22" s="25">
        <f>E24+E32+E39+E44+E57+E62+E70+E83+E88+E97+E105</f>
        <v>304</v>
      </c>
    </row>
    <row r="23" spans="1:12" s="7" customFormat="1" ht="14.25" x14ac:dyDescent="0.2">
      <c r="A23" s="12"/>
      <c r="B23" s="28" t="s">
        <v>31</v>
      </c>
      <c r="C23" s="29">
        <v>10</v>
      </c>
      <c r="D23" s="4">
        <v>17000</v>
      </c>
      <c r="E23" s="4">
        <v>0</v>
      </c>
      <c r="F23" s="4">
        <f t="shared" ref="F23:F74" si="2">D23+E23</f>
        <v>17000</v>
      </c>
      <c r="H23" s="18"/>
      <c r="I23" s="9">
        <v>30</v>
      </c>
      <c r="J23" s="10"/>
      <c r="K23" s="25">
        <f>E36</f>
        <v>5</v>
      </c>
    </row>
    <row r="24" spans="1:12" s="7" customFormat="1" ht="13.5" customHeight="1" x14ac:dyDescent="0.2">
      <c r="A24" s="30"/>
      <c r="B24" s="31" t="s">
        <v>27</v>
      </c>
      <c r="C24" s="1">
        <v>20</v>
      </c>
      <c r="D24" s="2">
        <v>5841</v>
      </c>
      <c r="E24" s="2">
        <v>0</v>
      </c>
      <c r="F24" s="4">
        <f t="shared" si="2"/>
        <v>5841</v>
      </c>
      <c r="H24" s="18"/>
      <c r="I24" s="9">
        <v>40</v>
      </c>
      <c r="J24" s="10"/>
      <c r="K24" s="25">
        <f>E98+E106</f>
        <v>2030</v>
      </c>
    </row>
    <row r="25" spans="1:12" s="7" customFormat="1" ht="13.5" customHeight="1" x14ac:dyDescent="0.2">
      <c r="A25" s="30"/>
      <c r="B25" s="32" t="s">
        <v>24</v>
      </c>
      <c r="C25" s="1">
        <v>58</v>
      </c>
      <c r="D25" s="2">
        <v>4788</v>
      </c>
      <c r="E25" s="2">
        <v>0</v>
      </c>
      <c r="F25" s="4">
        <f t="shared" si="2"/>
        <v>4788</v>
      </c>
      <c r="I25" s="9">
        <v>51</v>
      </c>
      <c r="J25" s="10"/>
      <c r="K25" s="25">
        <f>E45+E63</f>
        <v>-472</v>
      </c>
      <c r="L25" s="7" t="s">
        <v>72</v>
      </c>
    </row>
    <row r="26" spans="1:12" s="7" customFormat="1" ht="13.5" customHeight="1" x14ac:dyDescent="0.2">
      <c r="A26" s="30"/>
      <c r="B26" s="31" t="s">
        <v>35</v>
      </c>
      <c r="C26" s="1">
        <v>59</v>
      </c>
      <c r="D26" s="2">
        <v>155</v>
      </c>
      <c r="E26" s="2">
        <v>0</v>
      </c>
      <c r="F26" s="4">
        <f t="shared" si="2"/>
        <v>155</v>
      </c>
      <c r="I26" s="9">
        <v>55</v>
      </c>
      <c r="J26" s="10"/>
      <c r="K26" s="25">
        <f>E46+E84+E107</f>
        <v>-296.00000000000006</v>
      </c>
    </row>
    <row r="27" spans="1:12" s="7" customFormat="1" ht="13.5" customHeight="1" x14ac:dyDescent="0.2">
      <c r="A27" s="30"/>
      <c r="B27" s="33" t="s">
        <v>17</v>
      </c>
      <c r="C27" s="1">
        <v>71</v>
      </c>
      <c r="D27" s="2">
        <v>1397</v>
      </c>
      <c r="E27" s="2">
        <v>6.58</v>
      </c>
      <c r="F27" s="2">
        <f t="shared" si="2"/>
        <v>1403.58</v>
      </c>
      <c r="H27" s="18"/>
      <c r="I27" s="9">
        <v>57</v>
      </c>
      <c r="J27" s="10"/>
      <c r="K27" s="25">
        <f>E47+E58+E71</f>
        <v>-447</v>
      </c>
    </row>
    <row r="28" spans="1:12" s="7" customFormat="1" ht="13.5" customHeight="1" x14ac:dyDescent="0.2">
      <c r="A28" s="30"/>
      <c r="B28" s="33" t="s">
        <v>46</v>
      </c>
      <c r="C28" s="1">
        <v>81</v>
      </c>
      <c r="D28" s="2">
        <v>2590</v>
      </c>
      <c r="E28" s="2">
        <v>0</v>
      </c>
      <c r="F28" s="4">
        <f t="shared" si="2"/>
        <v>2590</v>
      </c>
      <c r="I28" s="9">
        <v>58</v>
      </c>
      <c r="J28" s="10"/>
      <c r="K28" s="25">
        <f>E25+E48+E72+E85+E89+E108</f>
        <v>123</v>
      </c>
    </row>
    <row r="29" spans="1:12" s="7" customFormat="1" ht="13.5" customHeight="1" x14ac:dyDescent="0.2">
      <c r="A29" s="30"/>
      <c r="B29" s="33" t="s">
        <v>47</v>
      </c>
      <c r="C29" s="1">
        <v>85</v>
      </c>
      <c r="D29" s="2">
        <v>0</v>
      </c>
      <c r="E29" s="2">
        <v>0</v>
      </c>
      <c r="F29" s="4">
        <f t="shared" si="2"/>
        <v>0</v>
      </c>
      <c r="I29" s="9">
        <v>59</v>
      </c>
      <c r="J29" s="10"/>
      <c r="K29" s="25">
        <f>E26+E33+E40+E53+E59+E66+E73+E95+E99</f>
        <v>80</v>
      </c>
    </row>
    <row r="30" spans="1:12" s="7" customFormat="1" ht="26.25" customHeight="1" x14ac:dyDescent="0.2">
      <c r="A30" s="12">
        <v>2</v>
      </c>
      <c r="B30" s="34" t="s">
        <v>29</v>
      </c>
      <c r="C30" s="21">
        <v>54.02</v>
      </c>
      <c r="D30" s="22">
        <f>D31+D32+D33</f>
        <v>2400</v>
      </c>
      <c r="E30" s="22">
        <f>E31+E32</f>
        <v>0</v>
      </c>
      <c r="F30" s="22">
        <f t="shared" si="2"/>
        <v>2400</v>
      </c>
      <c r="H30" s="18"/>
      <c r="I30" s="9">
        <v>71</v>
      </c>
      <c r="J30" s="10"/>
      <c r="K30" s="25">
        <f>E27+E41+E54+E67+E74+E86+E93+E100+E112</f>
        <v>397.99999999999994</v>
      </c>
    </row>
    <row r="31" spans="1:12" s="7" customFormat="1" ht="15.75" customHeight="1" x14ac:dyDescent="0.2">
      <c r="A31" s="30"/>
      <c r="B31" s="35" t="s">
        <v>31</v>
      </c>
      <c r="C31" s="1">
        <v>10</v>
      </c>
      <c r="D31" s="2">
        <v>1873</v>
      </c>
      <c r="E31" s="2">
        <v>0</v>
      </c>
      <c r="F31" s="2">
        <f t="shared" si="2"/>
        <v>1873</v>
      </c>
      <c r="H31" s="18"/>
      <c r="I31" s="9">
        <v>81</v>
      </c>
      <c r="J31" s="10"/>
      <c r="K31" s="25">
        <f>E28+E102</f>
        <v>0</v>
      </c>
    </row>
    <row r="32" spans="1:12" s="7" customFormat="1" ht="12" customHeight="1" x14ac:dyDescent="0.2">
      <c r="A32" s="30"/>
      <c r="B32" s="31" t="s">
        <v>27</v>
      </c>
      <c r="C32" s="1">
        <v>20</v>
      </c>
      <c r="D32" s="2">
        <v>497</v>
      </c>
      <c r="E32" s="2">
        <v>0</v>
      </c>
      <c r="F32" s="2">
        <f t="shared" si="2"/>
        <v>497</v>
      </c>
      <c r="H32" s="18"/>
      <c r="I32" s="10"/>
      <c r="J32" s="10"/>
      <c r="K32" s="25">
        <f>K21+K22+K23+K24+K25+K26+K27+K28+K29+K30+K31</f>
        <v>1225</v>
      </c>
    </row>
    <row r="33" spans="1:11" s="7" customFormat="1" ht="13.5" customHeight="1" x14ac:dyDescent="0.2">
      <c r="A33" s="30"/>
      <c r="B33" s="31" t="s">
        <v>35</v>
      </c>
      <c r="C33" s="1">
        <v>59</v>
      </c>
      <c r="D33" s="2">
        <v>30</v>
      </c>
      <c r="E33" s="2">
        <v>0</v>
      </c>
      <c r="F33" s="2">
        <f t="shared" si="2"/>
        <v>30</v>
      </c>
    </row>
    <row r="34" spans="1:11" s="7" customFormat="1" ht="13.5" customHeight="1" x14ac:dyDescent="0.2">
      <c r="A34" s="30"/>
      <c r="B34" s="33" t="s">
        <v>47</v>
      </c>
      <c r="C34" s="1">
        <v>85</v>
      </c>
      <c r="D34" s="2">
        <v>0</v>
      </c>
      <c r="E34" s="2">
        <v>0</v>
      </c>
      <c r="F34" s="2">
        <f t="shared" si="2"/>
        <v>0</v>
      </c>
    </row>
    <row r="35" spans="1:11" s="7" customFormat="1" ht="24" customHeight="1" x14ac:dyDescent="0.2">
      <c r="A35" s="3">
        <v>3</v>
      </c>
      <c r="B35" s="36" t="s">
        <v>48</v>
      </c>
      <c r="C35" s="68">
        <v>55.02</v>
      </c>
      <c r="D35" s="44">
        <f>D36</f>
        <v>2120</v>
      </c>
      <c r="E35" s="44">
        <f>E36</f>
        <v>5</v>
      </c>
      <c r="F35" s="44">
        <f t="shared" si="2"/>
        <v>2125</v>
      </c>
      <c r="K35" s="18">
        <f>E20-K32</f>
        <v>0</v>
      </c>
    </row>
    <row r="36" spans="1:11" s="7" customFormat="1" ht="13.5" customHeight="1" x14ac:dyDescent="0.2">
      <c r="A36" s="30"/>
      <c r="B36" s="33" t="s">
        <v>49</v>
      </c>
      <c r="C36" s="1">
        <v>30</v>
      </c>
      <c r="D36" s="2">
        <v>2120</v>
      </c>
      <c r="E36" s="2">
        <v>5</v>
      </c>
      <c r="F36" s="2">
        <f t="shared" si="2"/>
        <v>2125</v>
      </c>
    </row>
    <row r="37" spans="1:11" s="7" customFormat="1" ht="27" customHeight="1" x14ac:dyDescent="0.2">
      <c r="A37" s="12">
        <v>4</v>
      </c>
      <c r="B37" s="20" t="s">
        <v>28</v>
      </c>
      <c r="C37" s="21">
        <v>61.02</v>
      </c>
      <c r="D37" s="22">
        <f>D38+D39+D40+D41+D42</f>
        <v>24265</v>
      </c>
      <c r="E37" s="22">
        <f>SUM(E38:E42)</f>
        <v>-7.0000000000000007E-2</v>
      </c>
      <c r="F37" s="22">
        <f t="shared" si="2"/>
        <v>24264.93</v>
      </c>
    </row>
    <row r="38" spans="1:11" s="7" customFormat="1" ht="14.25" x14ac:dyDescent="0.2">
      <c r="A38" s="12"/>
      <c r="B38" s="35" t="s">
        <v>31</v>
      </c>
      <c r="C38" s="1">
        <v>10</v>
      </c>
      <c r="D38" s="2">
        <v>19350</v>
      </c>
      <c r="E38" s="2">
        <v>0</v>
      </c>
      <c r="F38" s="2">
        <f t="shared" si="2"/>
        <v>19350</v>
      </c>
      <c r="H38" s="37"/>
      <c r="I38" s="38"/>
    </row>
    <row r="39" spans="1:11" s="7" customFormat="1" ht="14.25" x14ac:dyDescent="0.2">
      <c r="A39" s="12"/>
      <c r="B39" s="31" t="s">
        <v>27</v>
      </c>
      <c r="C39" s="1">
        <v>20</v>
      </c>
      <c r="D39" s="2">
        <v>4076</v>
      </c>
      <c r="E39" s="2"/>
      <c r="F39" s="2">
        <f t="shared" si="2"/>
        <v>4076</v>
      </c>
      <c r="H39" s="39"/>
      <c r="I39" s="38"/>
    </row>
    <row r="40" spans="1:11" s="7" customFormat="1" ht="14.25" x14ac:dyDescent="0.2">
      <c r="A40" s="12"/>
      <c r="B40" s="31" t="s">
        <v>35</v>
      </c>
      <c r="C40" s="1">
        <v>59</v>
      </c>
      <c r="D40" s="2">
        <v>396</v>
      </c>
      <c r="E40" s="2">
        <v>0</v>
      </c>
      <c r="F40" s="2">
        <f t="shared" si="2"/>
        <v>396</v>
      </c>
      <c r="H40" s="39"/>
      <c r="I40" s="38"/>
      <c r="K40" s="18"/>
    </row>
    <row r="41" spans="1:11" s="7" customFormat="1" ht="12.75" customHeight="1" x14ac:dyDescent="0.2">
      <c r="A41" s="12"/>
      <c r="B41" s="33" t="s">
        <v>17</v>
      </c>
      <c r="C41" s="1">
        <v>71</v>
      </c>
      <c r="D41" s="2">
        <v>443</v>
      </c>
      <c r="E41" s="2">
        <v>-7.0000000000000007E-2</v>
      </c>
      <c r="F41" s="2">
        <f t="shared" si="2"/>
        <v>442.93</v>
      </c>
      <c r="H41" s="39"/>
      <c r="I41" s="38"/>
      <c r="K41" s="18"/>
    </row>
    <row r="42" spans="1:11" s="7" customFormat="1" ht="12.75" customHeight="1" x14ac:dyDescent="0.2">
      <c r="A42" s="30"/>
      <c r="B42" s="33" t="s">
        <v>47</v>
      </c>
      <c r="C42" s="1">
        <v>85</v>
      </c>
      <c r="D42" s="2">
        <v>0</v>
      </c>
      <c r="E42" s="2">
        <v>0</v>
      </c>
      <c r="F42" s="2">
        <f t="shared" si="2"/>
        <v>0</v>
      </c>
      <c r="H42" s="39"/>
      <c r="I42" s="38"/>
    </row>
    <row r="43" spans="1:11" s="7" customFormat="1" ht="14.25" x14ac:dyDescent="0.2">
      <c r="A43" s="12">
        <v>5</v>
      </c>
      <c r="B43" s="26" t="s">
        <v>15</v>
      </c>
      <c r="C43" s="21">
        <v>65.02</v>
      </c>
      <c r="D43" s="22">
        <f>D44+D45+D46+D47+D48+D53+D54</f>
        <v>70567.33</v>
      </c>
      <c r="E43" s="22">
        <f>E44+E45+E46+E47+E48+E53+E54</f>
        <v>-351</v>
      </c>
      <c r="F43" s="22">
        <f t="shared" si="2"/>
        <v>70216.33</v>
      </c>
      <c r="H43" s="39"/>
      <c r="I43" s="38"/>
    </row>
    <row r="44" spans="1:11" s="7" customFormat="1" ht="14.25" x14ac:dyDescent="0.2">
      <c r="A44" s="30"/>
      <c r="B44" s="31" t="s">
        <v>27</v>
      </c>
      <c r="C44" s="1">
        <v>20</v>
      </c>
      <c r="D44" s="2">
        <v>25994.63</v>
      </c>
      <c r="E44" s="2">
        <v>-372</v>
      </c>
      <c r="F44" s="2">
        <f t="shared" si="2"/>
        <v>25622.63</v>
      </c>
      <c r="H44" s="38"/>
      <c r="I44" s="38"/>
    </row>
    <row r="45" spans="1:11" s="7" customFormat="1" ht="14.25" x14ac:dyDescent="0.2">
      <c r="A45" s="30"/>
      <c r="B45" s="31" t="s">
        <v>50</v>
      </c>
      <c r="C45" s="1">
        <v>51</v>
      </c>
      <c r="D45" s="2">
        <v>320</v>
      </c>
      <c r="E45" s="2">
        <v>0</v>
      </c>
      <c r="F45" s="2">
        <f t="shared" si="2"/>
        <v>320</v>
      </c>
      <c r="H45" s="39"/>
      <c r="I45" s="38"/>
    </row>
    <row r="46" spans="1:11" s="7" customFormat="1" ht="14.25" x14ac:dyDescent="0.2">
      <c r="A46" s="30"/>
      <c r="B46" s="31" t="s">
        <v>51</v>
      </c>
      <c r="C46" s="1">
        <v>55</v>
      </c>
      <c r="D46" s="2">
        <v>521</v>
      </c>
      <c r="E46" s="2"/>
      <c r="F46" s="2">
        <f t="shared" si="2"/>
        <v>521</v>
      </c>
      <c r="H46" s="38"/>
      <c r="I46" s="38"/>
    </row>
    <row r="47" spans="1:11" s="7" customFormat="1" ht="14.25" x14ac:dyDescent="0.2">
      <c r="A47" s="30"/>
      <c r="B47" s="31" t="s">
        <v>52</v>
      </c>
      <c r="C47" s="1">
        <v>57</v>
      </c>
      <c r="D47" s="2">
        <v>1705</v>
      </c>
      <c r="E47" s="2">
        <v>-356</v>
      </c>
      <c r="F47" s="2">
        <f t="shared" si="2"/>
        <v>1349</v>
      </c>
      <c r="H47" s="39"/>
      <c r="I47" s="38"/>
    </row>
    <row r="48" spans="1:11" s="7" customFormat="1" ht="25.5" x14ac:dyDescent="0.2">
      <c r="A48" s="30"/>
      <c r="B48" s="32" t="s">
        <v>85</v>
      </c>
      <c r="C48" s="1">
        <v>58</v>
      </c>
      <c r="D48" s="2">
        <v>17950</v>
      </c>
      <c r="E48" s="2">
        <f>E49</f>
        <v>123</v>
      </c>
      <c r="F48" s="2">
        <f t="shared" si="2"/>
        <v>18073</v>
      </c>
      <c r="H48" s="38"/>
      <c r="I48" s="38"/>
    </row>
    <row r="49" spans="1:11" s="7" customFormat="1" ht="14.25" x14ac:dyDescent="0.2">
      <c r="A49" s="30"/>
      <c r="B49" s="50" t="s">
        <v>84</v>
      </c>
      <c r="C49" s="1" t="s">
        <v>79</v>
      </c>
      <c r="D49" s="2">
        <v>0</v>
      </c>
      <c r="E49" s="2">
        <f>E50+E51+E52</f>
        <v>123</v>
      </c>
      <c r="F49" s="2">
        <f>E49</f>
        <v>123</v>
      </c>
      <c r="H49" s="38"/>
      <c r="I49" s="38"/>
    </row>
    <row r="50" spans="1:11" s="7" customFormat="1" ht="14.25" x14ac:dyDescent="0.2">
      <c r="A50" s="30"/>
      <c r="B50" s="50" t="s">
        <v>25</v>
      </c>
      <c r="C50" s="1" t="s">
        <v>80</v>
      </c>
      <c r="D50" s="2">
        <v>0</v>
      </c>
      <c r="E50" s="2">
        <v>14</v>
      </c>
      <c r="F50" s="2">
        <f t="shared" ref="F50:F52" si="3">E50</f>
        <v>14</v>
      </c>
      <c r="H50" s="38"/>
      <c r="I50" s="38"/>
    </row>
    <row r="51" spans="1:11" s="7" customFormat="1" ht="14.25" x14ac:dyDescent="0.2">
      <c r="A51" s="30"/>
      <c r="B51" s="50" t="s">
        <v>44</v>
      </c>
      <c r="C51" s="1" t="s">
        <v>81</v>
      </c>
      <c r="D51" s="2">
        <v>0</v>
      </c>
      <c r="E51" s="2">
        <v>91</v>
      </c>
      <c r="F51" s="2">
        <f t="shared" si="3"/>
        <v>91</v>
      </c>
      <c r="H51" s="38"/>
      <c r="I51" s="38"/>
    </row>
    <row r="52" spans="1:11" s="7" customFormat="1" ht="14.25" x14ac:dyDescent="0.2">
      <c r="A52" s="30"/>
      <c r="B52" s="50" t="s">
        <v>26</v>
      </c>
      <c r="C52" s="1" t="s">
        <v>82</v>
      </c>
      <c r="D52" s="2">
        <v>0</v>
      </c>
      <c r="E52" s="2">
        <v>18</v>
      </c>
      <c r="F52" s="2">
        <f t="shared" si="3"/>
        <v>18</v>
      </c>
      <c r="H52" s="38"/>
      <c r="I52" s="38"/>
    </row>
    <row r="53" spans="1:11" s="7" customFormat="1" ht="14.25" x14ac:dyDescent="0.2">
      <c r="A53" s="30"/>
      <c r="B53" s="31" t="s">
        <v>53</v>
      </c>
      <c r="C53" s="1">
        <v>59</v>
      </c>
      <c r="D53" s="2">
        <v>68</v>
      </c>
      <c r="E53" s="2">
        <v>0</v>
      </c>
      <c r="F53" s="2">
        <f t="shared" si="2"/>
        <v>68</v>
      </c>
      <c r="H53" s="39"/>
      <c r="I53" s="38"/>
    </row>
    <row r="54" spans="1:11" s="7" customFormat="1" ht="14.25" x14ac:dyDescent="0.2">
      <c r="A54" s="30"/>
      <c r="B54" s="33" t="s">
        <v>17</v>
      </c>
      <c r="C54" s="1">
        <v>71</v>
      </c>
      <c r="D54" s="2">
        <v>24008.7</v>
      </c>
      <c r="E54" s="2">
        <f>432.7-33-145.7</f>
        <v>254</v>
      </c>
      <c r="F54" s="2">
        <f t="shared" si="2"/>
        <v>24262.7</v>
      </c>
      <c r="H54" s="40"/>
      <c r="I54" s="38"/>
    </row>
    <row r="55" spans="1:11" s="7" customFormat="1" ht="14.25" x14ac:dyDescent="0.2">
      <c r="A55" s="3">
        <v>6</v>
      </c>
      <c r="B55" s="36" t="s">
        <v>54</v>
      </c>
      <c r="C55" s="68">
        <v>66.02</v>
      </c>
      <c r="D55" s="44">
        <f>D56+D57+D58+D59</f>
        <v>9770</v>
      </c>
      <c r="E55" s="44">
        <f>E56</f>
        <v>-1500</v>
      </c>
      <c r="F55" s="44">
        <f t="shared" si="2"/>
        <v>8270</v>
      </c>
      <c r="H55" s="41"/>
      <c r="I55" s="38"/>
    </row>
    <row r="56" spans="1:11" s="7" customFormat="1" ht="14.25" x14ac:dyDescent="0.2">
      <c r="A56" s="30"/>
      <c r="B56" s="35" t="s">
        <v>31</v>
      </c>
      <c r="C56" s="1">
        <v>10</v>
      </c>
      <c r="D56" s="2">
        <v>9600</v>
      </c>
      <c r="E56" s="2">
        <v>-1500</v>
      </c>
      <c r="F56" s="2">
        <f t="shared" si="2"/>
        <v>8100</v>
      </c>
      <c r="H56" s="18"/>
    </row>
    <row r="57" spans="1:11" s="7" customFormat="1" ht="14.25" x14ac:dyDescent="0.2">
      <c r="A57" s="30"/>
      <c r="B57" s="31" t="s">
        <v>27</v>
      </c>
      <c r="C57" s="1">
        <v>20</v>
      </c>
      <c r="D57" s="2">
        <v>90</v>
      </c>
      <c r="E57" s="2">
        <v>0</v>
      </c>
      <c r="F57" s="2">
        <f t="shared" si="2"/>
        <v>90</v>
      </c>
      <c r="H57" s="18"/>
    </row>
    <row r="58" spans="1:11" s="7" customFormat="1" ht="14.25" x14ac:dyDescent="0.2">
      <c r="A58" s="30"/>
      <c r="B58" s="31" t="s">
        <v>52</v>
      </c>
      <c r="C58" s="1">
        <v>57</v>
      </c>
      <c r="D58" s="2">
        <v>10</v>
      </c>
      <c r="E58" s="2">
        <v>0</v>
      </c>
      <c r="F58" s="2">
        <f t="shared" si="2"/>
        <v>10</v>
      </c>
      <c r="H58" s="18"/>
    </row>
    <row r="59" spans="1:11" s="7" customFormat="1" ht="14.25" x14ac:dyDescent="0.2">
      <c r="A59" s="30"/>
      <c r="B59" s="31" t="s">
        <v>35</v>
      </c>
      <c r="C59" s="1">
        <v>59</v>
      </c>
      <c r="D59" s="2">
        <v>70</v>
      </c>
      <c r="E59" s="2">
        <v>0</v>
      </c>
      <c r="F59" s="2">
        <f t="shared" si="2"/>
        <v>70</v>
      </c>
      <c r="H59" s="18"/>
    </row>
    <row r="60" spans="1:11" s="7" customFormat="1" ht="14.25" x14ac:dyDescent="0.2">
      <c r="A60" s="30"/>
      <c r="B60" s="33" t="s">
        <v>47</v>
      </c>
      <c r="C60" s="1">
        <v>85</v>
      </c>
      <c r="D60" s="2"/>
      <c r="E60" s="2">
        <v>0</v>
      </c>
      <c r="F60" s="2">
        <f t="shared" si="2"/>
        <v>0</v>
      </c>
      <c r="H60" s="18"/>
    </row>
    <row r="61" spans="1:11" s="7" customFormat="1" ht="14.25" x14ac:dyDescent="0.2">
      <c r="A61" s="12">
        <v>7</v>
      </c>
      <c r="B61" s="26" t="s">
        <v>32</v>
      </c>
      <c r="C61" s="21">
        <v>67.02</v>
      </c>
      <c r="D61" s="22">
        <f>D62+D63+D66+D67</f>
        <v>34981.67</v>
      </c>
      <c r="E61" s="22">
        <f>E62+E63+E66+E67</f>
        <v>-986.31</v>
      </c>
      <c r="F61" s="22">
        <f t="shared" si="2"/>
        <v>33995.360000000001</v>
      </c>
    </row>
    <row r="62" spans="1:11" s="7" customFormat="1" ht="14.25" x14ac:dyDescent="0.2">
      <c r="A62" s="12"/>
      <c r="B62" s="31" t="s">
        <v>27</v>
      </c>
      <c r="C62" s="1">
        <v>20</v>
      </c>
      <c r="D62" s="2">
        <v>10705</v>
      </c>
      <c r="E62" s="2">
        <v>-500</v>
      </c>
      <c r="F62" s="2">
        <f t="shared" si="2"/>
        <v>10205</v>
      </c>
      <c r="H62" s="18"/>
    </row>
    <row r="63" spans="1:11" s="7" customFormat="1" ht="14.25" x14ac:dyDescent="0.2">
      <c r="A63" s="12"/>
      <c r="B63" s="42" t="s">
        <v>42</v>
      </c>
      <c r="C63" s="1">
        <v>51</v>
      </c>
      <c r="D63" s="2">
        <f>D64+D65</f>
        <v>21646.67</v>
      </c>
      <c r="E63" s="2">
        <f>E64+E65</f>
        <v>-472</v>
      </c>
      <c r="F63" s="2">
        <f t="shared" si="2"/>
        <v>21174.67</v>
      </c>
      <c r="H63" s="18"/>
    </row>
    <row r="64" spans="1:11" s="7" customFormat="1" ht="14.25" x14ac:dyDescent="0.2">
      <c r="A64" s="12"/>
      <c r="B64" s="31" t="s">
        <v>43</v>
      </c>
      <c r="C64" s="1">
        <v>51.01</v>
      </c>
      <c r="D64" s="2">
        <v>17696.669999999998</v>
      </c>
      <c r="E64" s="2">
        <f>28-400</f>
        <v>-372</v>
      </c>
      <c r="F64" s="2">
        <f t="shared" si="2"/>
        <v>17324.669999999998</v>
      </c>
      <c r="H64" s="18"/>
      <c r="K64" s="18"/>
    </row>
    <row r="65" spans="1:11" s="7" customFormat="1" ht="14.25" x14ac:dyDescent="0.2">
      <c r="A65" s="12"/>
      <c r="B65" s="31" t="s">
        <v>63</v>
      </c>
      <c r="C65" s="1">
        <v>51.01</v>
      </c>
      <c r="D65" s="2">
        <v>3950</v>
      </c>
      <c r="E65" s="2">
        <v>-100</v>
      </c>
      <c r="F65" s="2">
        <f t="shared" si="2"/>
        <v>3850</v>
      </c>
      <c r="H65" s="18"/>
      <c r="K65" s="18"/>
    </row>
    <row r="66" spans="1:11" s="7" customFormat="1" ht="14.25" x14ac:dyDescent="0.2">
      <c r="A66" s="12"/>
      <c r="B66" s="31" t="s">
        <v>35</v>
      </c>
      <c r="C66" s="1">
        <v>59</v>
      </c>
      <c r="D66" s="2">
        <v>1525</v>
      </c>
      <c r="E66" s="2">
        <v>0</v>
      </c>
      <c r="F66" s="2">
        <f t="shared" si="2"/>
        <v>1525</v>
      </c>
    </row>
    <row r="67" spans="1:11" s="7" customFormat="1" ht="14.25" x14ac:dyDescent="0.2">
      <c r="A67" s="12"/>
      <c r="B67" s="33" t="s">
        <v>17</v>
      </c>
      <c r="C67" s="1">
        <v>71</v>
      </c>
      <c r="D67" s="2">
        <v>1105</v>
      </c>
      <c r="E67" s="2">
        <v>-14.31</v>
      </c>
      <c r="F67" s="2">
        <f t="shared" si="2"/>
        <v>1090.69</v>
      </c>
      <c r="H67" s="18"/>
    </row>
    <row r="68" spans="1:11" s="7" customFormat="1" ht="27" customHeight="1" x14ac:dyDescent="0.2">
      <c r="A68" s="12">
        <v>8</v>
      </c>
      <c r="B68" s="34" t="s">
        <v>33</v>
      </c>
      <c r="C68" s="21">
        <v>68.02</v>
      </c>
      <c r="D68" s="22">
        <v>41254</v>
      </c>
      <c r="E68" s="22">
        <f>SUM(E69:E74)</f>
        <v>902</v>
      </c>
      <c r="F68" s="22">
        <f t="shared" si="2"/>
        <v>42156</v>
      </c>
      <c r="H68" s="37"/>
      <c r="I68" s="37"/>
    </row>
    <row r="69" spans="1:11" s="7" customFormat="1" ht="15" customHeight="1" x14ac:dyDescent="0.2">
      <c r="A69" s="12"/>
      <c r="B69" s="35" t="s">
        <v>31</v>
      </c>
      <c r="C69" s="1">
        <v>10</v>
      </c>
      <c r="D69" s="2">
        <v>22787</v>
      </c>
      <c r="E69" s="2">
        <v>1000</v>
      </c>
      <c r="F69" s="2">
        <f t="shared" si="2"/>
        <v>23787</v>
      </c>
      <c r="H69" s="38">
        <f>1000+447</f>
        <v>1447</v>
      </c>
      <c r="I69" s="37"/>
    </row>
    <row r="70" spans="1:11" s="7" customFormat="1" ht="16.5" customHeight="1" x14ac:dyDescent="0.2">
      <c r="A70" s="12"/>
      <c r="B70" s="31" t="s">
        <v>27</v>
      </c>
      <c r="C70" s="1">
        <v>20</v>
      </c>
      <c r="D70" s="2">
        <v>2158</v>
      </c>
      <c r="E70" s="4"/>
      <c r="F70" s="2">
        <f t="shared" si="2"/>
        <v>2158</v>
      </c>
      <c r="H70" s="37"/>
      <c r="I70" s="37"/>
    </row>
    <row r="71" spans="1:11" s="7" customFormat="1" ht="15.75" customHeight="1" x14ac:dyDescent="0.2">
      <c r="A71" s="12"/>
      <c r="B71" s="31" t="s">
        <v>52</v>
      </c>
      <c r="C71" s="1">
        <v>57</v>
      </c>
      <c r="D71" s="2">
        <v>14300</v>
      </c>
      <c r="E71" s="4">
        <v>-91</v>
      </c>
      <c r="F71" s="2">
        <f t="shared" si="2"/>
        <v>14209</v>
      </c>
      <c r="H71" s="37"/>
      <c r="I71" s="37"/>
    </row>
    <row r="72" spans="1:11" s="7" customFormat="1" ht="25.5" x14ac:dyDescent="0.2">
      <c r="A72" s="12"/>
      <c r="B72" s="32" t="s">
        <v>74</v>
      </c>
      <c r="C72" s="1">
        <v>58</v>
      </c>
      <c r="D72" s="2">
        <v>880</v>
      </c>
      <c r="E72" s="4">
        <v>0</v>
      </c>
      <c r="F72" s="2">
        <f t="shared" si="2"/>
        <v>880</v>
      </c>
      <c r="H72" s="37"/>
      <c r="I72" s="37"/>
    </row>
    <row r="73" spans="1:11" s="7" customFormat="1" ht="17.25" customHeight="1" x14ac:dyDescent="0.2">
      <c r="A73" s="12"/>
      <c r="B73" s="31" t="s">
        <v>35</v>
      </c>
      <c r="C73" s="1">
        <v>59</v>
      </c>
      <c r="D73" s="2">
        <v>525</v>
      </c>
      <c r="E73" s="4">
        <v>0</v>
      </c>
      <c r="F73" s="2">
        <f t="shared" si="2"/>
        <v>525</v>
      </c>
      <c r="H73" s="37"/>
      <c r="I73" s="37"/>
    </row>
    <row r="74" spans="1:11" s="7" customFormat="1" ht="13.5" customHeight="1" x14ac:dyDescent="0.2">
      <c r="A74" s="12"/>
      <c r="B74" s="33" t="s">
        <v>17</v>
      </c>
      <c r="C74" s="1">
        <v>71</v>
      </c>
      <c r="D74" s="2">
        <v>604</v>
      </c>
      <c r="E74" s="4">
        <v>-7</v>
      </c>
      <c r="F74" s="2">
        <f t="shared" si="2"/>
        <v>597</v>
      </c>
      <c r="H74" s="37"/>
      <c r="I74" s="37"/>
    </row>
    <row r="75" spans="1:11" s="7" customFormat="1" ht="18.75" customHeight="1" x14ac:dyDescent="0.2">
      <c r="A75" s="12">
        <v>8.1</v>
      </c>
      <c r="B75" s="43" t="s">
        <v>34</v>
      </c>
      <c r="C75" s="1"/>
      <c r="D75" s="44">
        <f>D76+D79+D80+D81</f>
        <v>36738</v>
      </c>
      <c r="E75" s="44">
        <f>E76+E79+E80+E81</f>
        <v>1000</v>
      </c>
      <c r="F75" s="44">
        <f>SUM(D75,E75)</f>
        <v>37738</v>
      </c>
      <c r="H75" s="18"/>
      <c r="J75" s="45"/>
    </row>
    <row r="76" spans="1:11" s="7" customFormat="1" ht="12.75" customHeight="1" x14ac:dyDescent="0.2">
      <c r="A76" s="12"/>
      <c r="B76" s="35" t="s">
        <v>64</v>
      </c>
      <c r="C76" s="1">
        <v>10</v>
      </c>
      <c r="D76" s="2">
        <f>D77+D78</f>
        <v>19940</v>
      </c>
      <c r="E76" s="2">
        <f>E77+E78</f>
        <v>1000</v>
      </c>
      <c r="F76" s="2">
        <f>D76+E76</f>
        <v>20940</v>
      </c>
      <c r="H76" s="18"/>
      <c r="J76" s="45"/>
    </row>
    <row r="77" spans="1:11" s="7" customFormat="1" ht="12.75" customHeight="1" x14ac:dyDescent="0.2">
      <c r="A77" s="12"/>
      <c r="B77" s="35" t="s">
        <v>65</v>
      </c>
      <c r="C77" s="1">
        <v>10</v>
      </c>
      <c r="D77" s="2">
        <v>13300</v>
      </c>
      <c r="E77" s="2">
        <v>1000</v>
      </c>
      <c r="F77" s="2">
        <f>D77+E77</f>
        <v>14300</v>
      </c>
      <c r="H77" s="18"/>
      <c r="J77" s="45"/>
    </row>
    <row r="78" spans="1:11" s="7" customFormat="1" ht="12.75" customHeight="1" x14ac:dyDescent="0.2">
      <c r="A78" s="12"/>
      <c r="B78" s="35" t="s">
        <v>66</v>
      </c>
      <c r="C78" s="1">
        <v>10</v>
      </c>
      <c r="D78" s="2">
        <v>6640</v>
      </c>
      <c r="E78" s="2"/>
      <c r="F78" s="2">
        <f>D78+E78</f>
        <v>6640</v>
      </c>
      <c r="H78" s="18"/>
      <c r="J78" s="45"/>
    </row>
    <row r="79" spans="1:11" s="7" customFormat="1" ht="15.75" customHeight="1" x14ac:dyDescent="0.2">
      <c r="A79" s="12"/>
      <c r="B79" s="31" t="s">
        <v>27</v>
      </c>
      <c r="C79" s="1">
        <v>20</v>
      </c>
      <c r="D79" s="2">
        <v>1998</v>
      </c>
      <c r="E79" s="4"/>
      <c r="F79" s="2">
        <f t="shared" ref="F79:F81" si="4">D79+E79</f>
        <v>1998</v>
      </c>
      <c r="H79" s="18"/>
      <c r="J79" s="45"/>
    </row>
    <row r="80" spans="1:11" s="7" customFormat="1" ht="15" customHeight="1" x14ac:dyDescent="0.2">
      <c r="A80" s="12"/>
      <c r="B80" s="46" t="s">
        <v>45</v>
      </c>
      <c r="C80" s="1">
        <v>57</v>
      </c>
      <c r="D80" s="2">
        <v>14300</v>
      </c>
      <c r="E80" s="4">
        <v>0</v>
      </c>
      <c r="F80" s="2">
        <f t="shared" si="4"/>
        <v>14300</v>
      </c>
      <c r="H80" s="18"/>
      <c r="J80" s="45"/>
    </row>
    <row r="81" spans="1:10" s="7" customFormat="1" ht="15" customHeight="1" x14ac:dyDescent="0.2">
      <c r="A81" s="12"/>
      <c r="B81" s="46" t="s">
        <v>35</v>
      </c>
      <c r="C81" s="1">
        <v>59</v>
      </c>
      <c r="D81" s="2">
        <v>500</v>
      </c>
      <c r="E81" s="4">
        <v>0</v>
      </c>
      <c r="F81" s="2">
        <f t="shared" si="4"/>
        <v>500</v>
      </c>
      <c r="J81" s="45"/>
    </row>
    <row r="82" spans="1:10" s="7" customFormat="1" ht="25.5" x14ac:dyDescent="0.2">
      <c r="A82" s="12">
        <v>9</v>
      </c>
      <c r="B82" s="34" t="s">
        <v>18</v>
      </c>
      <c r="C82" s="21">
        <v>70.02</v>
      </c>
      <c r="D82" s="22">
        <f>D83+D84+D85+D86</f>
        <v>17752</v>
      </c>
      <c r="E82" s="22">
        <f>E83+E86+E84</f>
        <v>-296.53000000000003</v>
      </c>
      <c r="F82" s="22">
        <f t="shared" ref="F82:F112" si="5">D82+E82</f>
        <v>17455.47</v>
      </c>
    </row>
    <row r="83" spans="1:10" s="7" customFormat="1" ht="14.25" x14ac:dyDescent="0.2">
      <c r="A83" s="12"/>
      <c r="B83" s="31" t="s">
        <v>27</v>
      </c>
      <c r="C83" s="1">
        <v>20</v>
      </c>
      <c r="D83" s="2">
        <v>7763</v>
      </c>
      <c r="E83" s="2"/>
      <c r="F83" s="4">
        <f t="shared" si="5"/>
        <v>7763</v>
      </c>
    </row>
    <row r="84" spans="1:10" s="7" customFormat="1" ht="14.25" x14ac:dyDescent="0.2">
      <c r="A84" s="12"/>
      <c r="B84" s="31" t="s">
        <v>51</v>
      </c>
      <c r="C84" s="1">
        <v>55</v>
      </c>
      <c r="D84" s="2">
        <v>1701</v>
      </c>
      <c r="E84" s="2">
        <f>-571.7+130+145.7</f>
        <v>-296.00000000000006</v>
      </c>
      <c r="F84" s="2">
        <f t="shared" si="5"/>
        <v>1405</v>
      </c>
      <c r="H84" s="18"/>
    </row>
    <row r="85" spans="1:10" s="7" customFormat="1" ht="25.5" x14ac:dyDescent="0.2">
      <c r="A85" s="12"/>
      <c r="B85" s="32" t="s">
        <v>74</v>
      </c>
      <c r="C85" s="1">
        <v>58</v>
      </c>
      <c r="D85" s="2">
        <v>3681</v>
      </c>
      <c r="E85" s="2">
        <v>0</v>
      </c>
      <c r="F85" s="2">
        <f t="shared" si="5"/>
        <v>3681</v>
      </c>
      <c r="H85" s="18"/>
    </row>
    <row r="86" spans="1:10" s="7" customFormat="1" ht="14.25" x14ac:dyDescent="0.2">
      <c r="A86" s="30"/>
      <c r="B86" s="33" t="s">
        <v>17</v>
      </c>
      <c r="C86" s="1">
        <v>71</v>
      </c>
      <c r="D86" s="2">
        <v>4607</v>
      </c>
      <c r="E86" s="2">
        <v>-0.53</v>
      </c>
      <c r="F86" s="2">
        <f t="shared" si="5"/>
        <v>4606.47</v>
      </c>
    </row>
    <row r="87" spans="1:10" s="7" customFormat="1" ht="14.25" x14ac:dyDescent="0.2">
      <c r="A87" s="12">
        <v>10</v>
      </c>
      <c r="B87" s="34" t="s">
        <v>19</v>
      </c>
      <c r="C87" s="21">
        <v>74.02</v>
      </c>
      <c r="D87" s="22">
        <f>D88+D89+D93</f>
        <v>20297</v>
      </c>
      <c r="E87" s="22">
        <f>E88+E89+E93</f>
        <v>2226</v>
      </c>
      <c r="F87" s="22">
        <f t="shared" si="5"/>
        <v>22523</v>
      </c>
    </row>
    <row r="88" spans="1:10" s="7" customFormat="1" ht="14.25" x14ac:dyDescent="0.2">
      <c r="A88" s="30"/>
      <c r="B88" s="31" t="s">
        <v>27</v>
      </c>
      <c r="C88" s="1">
        <v>20</v>
      </c>
      <c r="D88" s="2">
        <v>18846</v>
      </c>
      <c r="E88" s="2">
        <f>1800+400</f>
        <v>2200</v>
      </c>
      <c r="F88" s="4">
        <f t="shared" si="5"/>
        <v>21046</v>
      </c>
    </row>
    <row r="89" spans="1:10" s="7" customFormat="1" ht="25.5" x14ac:dyDescent="0.2">
      <c r="A89" s="30"/>
      <c r="B89" s="32" t="s">
        <v>74</v>
      </c>
      <c r="C89" s="1">
        <v>58</v>
      </c>
      <c r="D89" s="2">
        <v>1000</v>
      </c>
      <c r="E89" s="2">
        <f>E90+E91+E92</f>
        <v>0</v>
      </c>
      <c r="F89" s="4">
        <f t="shared" si="5"/>
        <v>1000</v>
      </c>
      <c r="H89" s="18"/>
    </row>
    <row r="90" spans="1:10" s="7" customFormat="1" ht="14.25" hidden="1" x14ac:dyDescent="0.2">
      <c r="A90" s="30"/>
      <c r="B90" s="33" t="s">
        <v>25</v>
      </c>
      <c r="C90" s="1" t="s">
        <v>22</v>
      </c>
      <c r="D90" s="2">
        <v>109</v>
      </c>
      <c r="E90" s="2">
        <v>0</v>
      </c>
      <c r="F90" s="4">
        <f t="shared" si="5"/>
        <v>109</v>
      </c>
    </row>
    <row r="91" spans="1:10" s="7" customFormat="1" ht="14.25" hidden="1" x14ac:dyDescent="0.2">
      <c r="A91" s="30"/>
      <c r="B91" s="33" t="s">
        <v>44</v>
      </c>
      <c r="C91" s="47" t="s">
        <v>23</v>
      </c>
      <c r="D91" s="2">
        <v>714</v>
      </c>
      <c r="E91" s="2"/>
      <c r="F91" s="4">
        <f t="shared" si="5"/>
        <v>714</v>
      </c>
      <c r="H91" s="18"/>
    </row>
    <row r="92" spans="1:10" s="7" customFormat="1" ht="14.25" hidden="1" x14ac:dyDescent="0.2">
      <c r="A92" s="30"/>
      <c r="B92" s="33" t="s">
        <v>26</v>
      </c>
      <c r="C92" s="1" t="s">
        <v>21</v>
      </c>
      <c r="D92" s="2">
        <v>17</v>
      </c>
      <c r="E92" s="2">
        <v>0</v>
      </c>
      <c r="F92" s="4">
        <f t="shared" si="5"/>
        <v>17</v>
      </c>
    </row>
    <row r="93" spans="1:10" s="7" customFormat="1" ht="14.25" x14ac:dyDescent="0.2">
      <c r="A93" s="30"/>
      <c r="B93" s="33" t="s">
        <v>17</v>
      </c>
      <c r="C93" s="1">
        <v>71</v>
      </c>
      <c r="D93" s="2">
        <v>451</v>
      </c>
      <c r="E93" s="2">
        <v>26</v>
      </c>
      <c r="F93" s="2">
        <f t="shared" si="5"/>
        <v>477</v>
      </c>
      <c r="H93" s="18"/>
    </row>
    <row r="94" spans="1:10" s="7" customFormat="1" ht="14.25" x14ac:dyDescent="0.2">
      <c r="A94" s="3">
        <v>11</v>
      </c>
      <c r="B94" s="48" t="s">
        <v>56</v>
      </c>
      <c r="C94" s="21">
        <v>80.02</v>
      </c>
      <c r="D94" s="22">
        <f>D95</f>
        <v>600</v>
      </c>
      <c r="E94" s="22">
        <f>E95</f>
        <v>80</v>
      </c>
      <c r="F94" s="22">
        <f t="shared" si="5"/>
        <v>680</v>
      </c>
    </row>
    <row r="95" spans="1:10" s="7" customFormat="1" ht="14.25" x14ac:dyDescent="0.2">
      <c r="A95" s="30"/>
      <c r="B95" s="31" t="s">
        <v>57</v>
      </c>
      <c r="C95" s="1">
        <v>59</v>
      </c>
      <c r="D95" s="2">
        <v>600</v>
      </c>
      <c r="E95" s="2">
        <v>80</v>
      </c>
      <c r="F95" s="2">
        <f t="shared" si="5"/>
        <v>680</v>
      </c>
    </row>
    <row r="96" spans="1:10" s="7" customFormat="1" ht="14.25" x14ac:dyDescent="0.2">
      <c r="A96" s="12">
        <v>12</v>
      </c>
      <c r="B96" s="34" t="s">
        <v>20</v>
      </c>
      <c r="C96" s="21">
        <v>81.02</v>
      </c>
      <c r="D96" s="22">
        <f>D97+D98+D99+D100++D101+D102</f>
        <v>7841</v>
      </c>
      <c r="E96" s="22">
        <f>SUM(E97:E103)</f>
        <v>172.7</v>
      </c>
      <c r="F96" s="22">
        <f t="shared" si="5"/>
        <v>8013.7</v>
      </c>
      <c r="I96" s="18"/>
    </row>
    <row r="97" spans="1:11" s="7" customFormat="1" ht="14.25" x14ac:dyDescent="0.2">
      <c r="A97" s="12"/>
      <c r="B97" s="31" t="s">
        <v>27</v>
      </c>
      <c r="C97" s="1">
        <v>20</v>
      </c>
      <c r="D97" s="2">
        <v>260</v>
      </c>
      <c r="E97" s="2"/>
      <c r="F97" s="2">
        <f t="shared" si="5"/>
        <v>260</v>
      </c>
      <c r="H97" s="18"/>
      <c r="I97" s="18"/>
    </row>
    <row r="98" spans="1:11" s="7" customFormat="1" ht="14.25" x14ac:dyDescent="0.2">
      <c r="A98" s="12"/>
      <c r="B98" s="35" t="s">
        <v>30</v>
      </c>
      <c r="C98" s="1">
        <v>40</v>
      </c>
      <c r="D98" s="2">
        <v>588</v>
      </c>
      <c r="E98" s="2">
        <f>208-18</f>
        <v>190</v>
      </c>
      <c r="F98" s="2">
        <f t="shared" si="5"/>
        <v>778</v>
      </c>
    </row>
    <row r="99" spans="1:11" s="7" customFormat="1" ht="14.25" x14ac:dyDescent="0.2">
      <c r="A99" s="12"/>
      <c r="B99" s="35" t="s">
        <v>58</v>
      </c>
      <c r="C99" s="1">
        <v>59</v>
      </c>
      <c r="D99" s="2">
        <v>3100</v>
      </c>
      <c r="E99" s="2"/>
      <c r="F99" s="2">
        <f t="shared" si="5"/>
        <v>3100</v>
      </c>
    </row>
    <row r="100" spans="1:11" s="7" customFormat="1" ht="14.25" x14ac:dyDescent="0.2">
      <c r="A100" s="12"/>
      <c r="B100" s="33" t="s">
        <v>17</v>
      </c>
      <c r="C100" s="1">
        <v>71</v>
      </c>
      <c r="D100" s="2">
        <v>1223</v>
      </c>
      <c r="E100" s="2">
        <v>-17.3</v>
      </c>
      <c r="F100" s="2">
        <f t="shared" si="5"/>
        <v>1205.7</v>
      </c>
    </row>
    <row r="101" spans="1:11" s="7" customFormat="1" ht="14.25" x14ac:dyDescent="0.2">
      <c r="A101" s="30"/>
      <c r="B101" s="33" t="s">
        <v>55</v>
      </c>
      <c r="C101" s="1">
        <v>72</v>
      </c>
      <c r="D101" s="2">
        <v>1200</v>
      </c>
      <c r="E101" s="2">
        <v>0</v>
      </c>
      <c r="F101" s="2">
        <f t="shared" si="5"/>
        <v>1200</v>
      </c>
    </row>
    <row r="102" spans="1:11" s="7" customFormat="1" ht="14.25" x14ac:dyDescent="0.2">
      <c r="A102" s="30"/>
      <c r="B102" s="33" t="s">
        <v>46</v>
      </c>
      <c r="C102" s="1">
        <v>81</v>
      </c>
      <c r="D102" s="2">
        <v>1470</v>
      </c>
      <c r="E102" s="2">
        <v>0</v>
      </c>
      <c r="F102" s="2">
        <f t="shared" si="5"/>
        <v>1470</v>
      </c>
    </row>
    <row r="103" spans="1:11" s="7" customFormat="1" ht="14.25" x14ac:dyDescent="0.2">
      <c r="A103" s="30"/>
      <c r="B103" s="33" t="s">
        <v>47</v>
      </c>
      <c r="C103" s="1">
        <v>85</v>
      </c>
      <c r="D103" s="2">
        <v>0</v>
      </c>
      <c r="E103" s="2">
        <v>0</v>
      </c>
      <c r="F103" s="2">
        <f t="shared" si="5"/>
        <v>0</v>
      </c>
    </row>
    <row r="104" spans="1:11" s="7" customFormat="1" ht="14.25" x14ac:dyDescent="0.2">
      <c r="A104" s="12">
        <v>13</v>
      </c>
      <c r="B104" s="26" t="s">
        <v>16</v>
      </c>
      <c r="C104" s="21">
        <v>84.02</v>
      </c>
      <c r="D104" s="22">
        <f>D105+D106+D107+D108+D112</f>
        <v>81048</v>
      </c>
      <c r="E104" s="22">
        <f>E105+E106+E108+E112</f>
        <v>966.63</v>
      </c>
      <c r="F104" s="22">
        <f t="shared" si="5"/>
        <v>82014.63</v>
      </c>
    </row>
    <row r="105" spans="1:11" s="7" customFormat="1" ht="14.25" x14ac:dyDescent="0.2">
      <c r="A105" s="12"/>
      <c r="B105" s="31" t="s">
        <v>27</v>
      </c>
      <c r="C105" s="1">
        <v>20</v>
      </c>
      <c r="D105" s="2">
        <v>12300</v>
      </c>
      <c r="E105" s="2">
        <f>-1000+197-91-130</f>
        <v>-1024</v>
      </c>
      <c r="F105" s="2">
        <f t="shared" si="5"/>
        <v>11276</v>
      </c>
      <c r="H105" s="18"/>
    </row>
    <row r="106" spans="1:11" s="7" customFormat="1" ht="14.25" x14ac:dyDescent="0.2">
      <c r="A106" s="12"/>
      <c r="B106" s="35" t="s">
        <v>30</v>
      </c>
      <c r="C106" s="1">
        <v>40</v>
      </c>
      <c r="D106" s="2">
        <v>24074</v>
      </c>
      <c r="E106" s="2">
        <v>1840</v>
      </c>
      <c r="F106" s="2">
        <f t="shared" si="5"/>
        <v>25914</v>
      </c>
      <c r="H106" s="18"/>
    </row>
    <row r="107" spans="1:11" s="7" customFormat="1" ht="14.25" x14ac:dyDescent="0.2">
      <c r="A107" s="12"/>
      <c r="B107" s="49" t="s">
        <v>59</v>
      </c>
      <c r="C107" s="1">
        <v>55</v>
      </c>
      <c r="D107" s="2">
        <v>2000</v>
      </c>
      <c r="E107" s="2">
        <v>0</v>
      </c>
      <c r="F107" s="2">
        <f t="shared" si="5"/>
        <v>2000</v>
      </c>
    </row>
    <row r="108" spans="1:11" s="7" customFormat="1" ht="25.5" x14ac:dyDescent="0.2">
      <c r="A108" s="30"/>
      <c r="B108" s="50" t="s">
        <v>74</v>
      </c>
      <c r="C108" s="1">
        <v>58.01</v>
      </c>
      <c r="D108" s="2">
        <f>D109+D110+D111</f>
        <v>30604</v>
      </c>
      <c r="E108" s="2">
        <f>E109+E110+E111</f>
        <v>0</v>
      </c>
      <c r="F108" s="2">
        <f t="shared" si="5"/>
        <v>30604</v>
      </c>
      <c r="H108" s="18"/>
    </row>
    <row r="109" spans="1:11" s="7" customFormat="1" ht="14.25" hidden="1" x14ac:dyDescent="0.2">
      <c r="A109" s="30"/>
      <c r="B109" s="33" t="s">
        <v>25</v>
      </c>
      <c r="C109" s="1" t="s">
        <v>22</v>
      </c>
      <c r="D109" s="2">
        <v>4793</v>
      </c>
      <c r="E109" s="2"/>
      <c r="F109" s="2">
        <f t="shared" si="5"/>
        <v>4793</v>
      </c>
      <c r="H109" s="18"/>
    </row>
    <row r="110" spans="1:11" s="7" customFormat="1" ht="14.25" hidden="1" x14ac:dyDescent="0.2">
      <c r="A110" s="30"/>
      <c r="B110" s="33" t="s">
        <v>44</v>
      </c>
      <c r="C110" s="47" t="s">
        <v>23</v>
      </c>
      <c r="D110" s="2">
        <v>25665</v>
      </c>
      <c r="E110" s="2"/>
      <c r="F110" s="2">
        <f t="shared" si="5"/>
        <v>25665</v>
      </c>
      <c r="H110" s="18"/>
    </row>
    <row r="111" spans="1:11" s="7" customFormat="1" ht="14.25" hidden="1" x14ac:dyDescent="0.2">
      <c r="A111" s="30"/>
      <c r="B111" s="33" t="s">
        <v>26</v>
      </c>
      <c r="C111" s="1" t="s">
        <v>21</v>
      </c>
      <c r="D111" s="2">
        <v>146</v>
      </c>
      <c r="E111" s="2"/>
      <c r="F111" s="2">
        <f t="shared" si="5"/>
        <v>146</v>
      </c>
      <c r="H111" s="18"/>
    </row>
    <row r="112" spans="1:11" s="7" customFormat="1" ht="14.25" x14ac:dyDescent="0.2">
      <c r="A112" s="30"/>
      <c r="B112" s="33" t="s">
        <v>17</v>
      </c>
      <c r="C112" s="1">
        <v>71</v>
      </c>
      <c r="D112" s="2">
        <v>12070</v>
      </c>
      <c r="E112" s="2">
        <v>150.63</v>
      </c>
      <c r="F112" s="2">
        <f t="shared" si="5"/>
        <v>12220.63</v>
      </c>
      <c r="H112" s="18"/>
      <c r="K112" s="18"/>
    </row>
    <row r="113" spans="1:6" s="7" customFormat="1" ht="14.25" x14ac:dyDescent="0.2">
      <c r="A113" s="30"/>
      <c r="B113" s="31"/>
      <c r="C113" s="1"/>
      <c r="D113" s="51"/>
      <c r="E113" s="51"/>
      <c r="F113" s="51"/>
    </row>
    <row r="114" spans="1:6" s="7" customFormat="1" ht="14.25" x14ac:dyDescent="0.2">
      <c r="A114" s="30"/>
      <c r="B114" s="52" t="s">
        <v>13</v>
      </c>
      <c r="C114" s="1"/>
      <c r="D114" s="53">
        <v>-12559</v>
      </c>
      <c r="E114" s="53"/>
      <c r="F114" s="51">
        <f>F9-F20</f>
        <v>-12559</v>
      </c>
    </row>
    <row r="115" spans="1:6" s="7" customFormat="1" ht="14.25" x14ac:dyDescent="0.2">
      <c r="A115" s="54"/>
      <c r="B115" s="55"/>
      <c r="C115" s="56"/>
      <c r="D115" s="57"/>
      <c r="E115" s="57"/>
      <c r="F115" s="58"/>
    </row>
    <row r="116" spans="1:6" s="7" customFormat="1" ht="14.25" x14ac:dyDescent="0.2">
      <c r="A116" s="59"/>
      <c r="B116" s="10"/>
      <c r="C116" s="11"/>
      <c r="D116" s="10"/>
      <c r="E116" s="10"/>
      <c r="F116" s="10"/>
    </row>
    <row r="117" spans="1:6" s="7" customFormat="1" ht="14.25" x14ac:dyDescent="0.2">
      <c r="A117" s="9"/>
      <c r="B117" s="74"/>
      <c r="C117" s="74"/>
      <c r="D117" s="74"/>
      <c r="E117" s="74"/>
      <c r="F117" s="74"/>
    </row>
    <row r="118" spans="1:6" s="7" customFormat="1" ht="14.25" x14ac:dyDescent="0.2">
      <c r="A118" s="9"/>
      <c r="B118" s="75"/>
      <c r="C118" s="75"/>
      <c r="D118" s="75"/>
      <c r="E118" s="75"/>
      <c r="F118" s="75"/>
    </row>
    <row r="119" spans="1:6" s="7" customFormat="1" ht="14.25" x14ac:dyDescent="0.2">
      <c r="A119" s="9"/>
      <c r="B119" s="9"/>
      <c r="C119" s="9"/>
      <c r="D119" s="9"/>
      <c r="E119" s="9"/>
      <c r="F119" s="9"/>
    </row>
    <row r="120" spans="1:6" s="7" customFormat="1" ht="14.25" x14ac:dyDescent="0.2">
      <c r="A120" s="9"/>
      <c r="B120" s="10"/>
      <c r="C120" s="11"/>
      <c r="D120" s="10"/>
      <c r="E120" s="10"/>
      <c r="F120" s="10"/>
    </row>
    <row r="121" spans="1:6" s="7" customFormat="1" ht="14.25" x14ac:dyDescent="0.2">
      <c r="A121" s="60"/>
      <c r="C121" s="61"/>
    </row>
    <row r="122" spans="1:6" s="7" customFormat="1" ht="14.25" x14ac:dyDescent="0.2">
      <c r="A122" s="60"/>
      <c r="B122" s="69"/>
      <c r="C122" s="69"/>
      <c r="D122" s="69"/>
      <c r="E122" s="69"/>
      <c r="F122" s="69"/>
    </row>
    <row r="123" spans="1:6" s="7" customFormat="1" ht="14.25" x14ac:dyDescent="0.2">
      <c r="A123" s="60"/>
      <c r="B123" s="69"/>
      <c r="C123" s="69"/>
      <c r="D123" s="69"/>
      <c r="E123" s="69"/>
      <c r="F123" s="69"/>
    </row>
    <row r="124" spans="1:6" s="7" customFormat="1" ht="14.25" x14ac:dyDescent="0.2">
      <c r="A124" s="60"/>
      <c r="B124" s="62"/>
      <c r="C124" s="11"/>
      <c r="D124" s="10"/>
      <c r="E124" s="10"/>
      <c r="F124" s="10"/>
    </row>
    <row r="125" spans="1:6" x14ac:dyDescent="0.25">
      <c r="B125" s="64"/>
    </row>
    <row r="126" spans="1:6" x14ac:dyDescent="0.25">
      <c r="B126" s="67"/>
    </row>
    <row r="127" spans="1:6" x14ac:dyDescent="0.25">
      <c r="B127" s="76"/>
      <c r="C127" s="76"/>
      <c r="D127" s="76"/>
      <c r="E127" s="76"/>
      <c r="F127" s="76"/>
    </row>
  </sheetData>
  <mergeCells count="9">
    <mergeCell ref="B117:F117"/>
    <mergeCell ref="B118:F118"/>
    <mergeCell ref="B127:F127"/>
    <mergeCell ref="A6:F6"/>
    <mergeCell ref="A1:B1"/>
    <mergeCell ref="C1:F1"/>
    <mergeCell ref="C2:F2"/>
    <mergeCell ref="C3:F3"/>
    <mergeCell ref="A5:F5"/>
  </mergeCells>
  <phoneticPr fontId="6" type="noConversion"/>
  <pageMargins left="0.31496062992125984" right="0" top="0.35433070866141736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1-TOTAL INFLUENTE</vt:lpstr>
      <vt:lpstr>'Anexa 1-TOTAL INFLUENTE'!Print_Titles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izabela.aldea</dc:creator>
  <cp:lastModifiedBy>Mariana Daniela Gogea</cp:lastModifiedBy>
  <cp:lastPrinted>2020-12-21T14:42:31Z</cp:lastPrinted>
  <dcterms:created xsi:type="dcterms:W3CDTF">2020-05-07T08:49:38Z</dcterms:created>
  <dcterms:modified xsi:type="dcterms:W3CDTF">2020-12-21T14:42:33Z</dcterms:modified>
</cp:coreProperties>
</file>